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ko212\surfdrive\Werk back-up\Postdoc HandbikeBattle\Artikel Sportgeneeskunde\"/>
    </mc:Choice>
  </mc:AlternateContent>
  <xr:revisionPtr revIDLastSave="0" documentId="13_ncr:1_{62EC9FC9-1595-48B2-ACE3-E6A06E6FB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attingsmodel IK" sheetId="1" r:id="rId1"/>
    <sheet name="Schattingsmodel S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E24" i="2"/>
  <c r="G23" i="2"/>
  <c r="E23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E25" i="1"/>
  <c r="E24" i="1"/>
  <c r="E22" i="1"/>
  <c r="E21" i="1"/>
  <c r="E20" i="1"/>
  <c r="E19" i="1"/>
  <c r="E18" i="1"/>
  <c r="E17" i="1"/>
  <c r="E16" i="1"/>
  <c r="E15" i="1"/>
  <c r="E14" i="1"/>
  <c r="G25" i="1"/>
  <c r="G20" i="1"/>
  <c r="G19" i="1"/>
  <c r="G18" i="1"/>
  <c r="G16" i="1"/>
  <c r="G15" i="1"/>
  <c r="B10" i="2"/>
  <c r="B22" i="2" s="1"/>
  <c r="B11" i="1"/>
  <c r="B23" i="1" s="1"/>
  <c r="G21" i="1" l="1"/>
  <c r="G14" i="1"/>
  <c r="G22" i="1"/>
  <c r="G24" i="1"/>
  <c r="G17" i="1"/>
  <c r="B24" i="2"/>
  <c r="B16" i="2"/>
  <c r="B23" i="2"/>
  <c r="B15" i="2"/>
  <c r="B14" i="2"/>
  <c r="B21" i="2"/>
  <c r="B13" i="2"/>
  <c r="B19" i="2"/>
  <c r="B20" i="2"/>
  <c r="B18" i="2"/>
  <c r="B17" i="2"/>
  <c r="B16" i="1"/>
  <c r="B22" i="1"/>
  <c r="B14" i="1"/>
  <c r="B20" i="1"/>
  <c r="B15" i="1"/>
  <c r="B17" i="1"/>
  <c r="B18" i="1"/>
  <c r="B25" i="1"/>
  <c r="B21" i="1"/>
  <c r="B19" i="1"/>
  <c r="B24" i="1"/>
</calcChain>
</file>

<file path=xl/sharedStrings.xml><?xml version="1.0" encoding="utf-8"?>
<sst xmlns="http://schemas.openxmlformats.org/spreadsheetml/2006/main" count="68" uniqueCount="39">
  <si>
    <t>Schattingsmodel POpiek bij handbiken/armcranken bij mensen met een dwarslaesie</t>
  </si>
  <si>
    <t>Geslacht</t>
  </si>
  <si>
    <t>(0=man; 1=vrouw)</t>
  </si>
  <si>
    <t>Leeftijd</t>
  </si>
  <si>
    <t>(in jaren)</t>
  </si>
  <si>
    <t>Laesieniveau</t>
  </si>
  <si>
    <t>(0=boven Th6; 1=gelijk aan / onder Th6)</t>
  </si>
  <si>
    <t>Compleetheid</t>
  </si>
  <si>
    <t>(0=motor compleet (AIS A / B); 1=motor incompleet (AIS C / D))</t>
  </si>
  <si>
    <t>Tijd sinds ontstaan dwarslaesie</t>
  </si>
  <si>
    <t>Handbiketraining</t>
  </si>
  <si>
    <t>(in uren/week gedurende de afgelopen 3 maanden)</t>
  </si>
  <si>
    <t>BMI</t>
  </si>
  <si>
    <t>(in kg/m2)</t>
  </si>
  <si>
    <t>Geschatte POpiek</t>
  </si>
  <si>
    <t>0-1 minuut</t>
  </si>
  <si>
    <t>1-2 minuut</t>
  </si>
  <si>
    <t>2-3 minuut</t>
  </si>
  <si>
    <t>3-4 minuut</t>
  </si>
  <si>
    <t>4-5 minuut</t>
  </si>
  <si>
    <t>5-6 minuut</t>
  </si>
  <si>
    <t>6-7 minuut</t>
  </si>
  <si>
    <t>7-8 minuut</t>
  </si>
  <si>
    <t>8-9 minuut</t>
  </si>
  <si>
    <t>9-10 minuut</t>
  </si>
  <si>
    <t>10-11 minuut</t>
  </si>
  <si>
    <t>11-12 minuut</t>
  </si>
  <si>
    <t>Schattingsmodel POpiek bij handbiken/armcranken bij mensen met een dwarslaesie inclusief Wingate test</t>
  </si>
  <si>
    <t>(Gemiddeld vermogen (in Watt) gehaald tijdens 30 seconden Wingate test)</t>
  </si>
  <si>
    <t>POgemiddeld</t>
  </si>
  <si>
    <t>Model voor 100 W</t>
  </si>
  <si>
    <t>Model voor 150 W</t>
  </si>
  <si>
    <t>Model voor precieze schatting</t>
  </si>
  <si>
    <t xml:space="preserve">originele artikel: </t>
  </si>
  <si>
    <t>Kouwijzer I, Valent L, Osterthun R, van der Woude L, de Groot S; HandbikeBattle group. Peak power output in handcycling of individuals with a chronic spinal cord injury: predictive modeling, validation and reference values. Disabil Rehabil. 2020 Feb;42(3):400-409.</t>
  </si>
  <si>
    <t xml:space="preserve">Link: </t>
  </si>
  <si>
    <t>https://www.tandfonline.com/doi/pdf/10.1080/09638288.2018.1501097?casa_token=F2pvhhRMIdMAAAAA:u6QFlt4hIVONfM3_3h5sGRTzn0f-dhs79vAYzUpwcRuZ2BqvUfRwwleWYzAA14GD1CyV93iNGPETNw</t>
  </si>
  <si>
    <t>De Groot S, Kouwijzer I, Valent LJM, van der Woude LHV, Nash MS, Cowan RE. Good association between sprint power and aerobic peak power during asynchronuous arm-crank exercise in people with spinal cord injury. Disabil Rehabil. 2021 Feb;43(3):378-385. </t>
  </si>
  <si>
    <t>Full article: Good association between sprint power and aerobic peak power during asynchronuous arm-crank exercise in people with spinal cord injury (tandfonline.com)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</si>
</sst>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4" fillId="0" borderId="0" xfId="0" applyFont="1"/>
    <xf numFmtId="1" fontId="4" fillId="0" borderId="0" xfId="0" applyNumberFormat="1" applyFont="1"/>
    <xf numFmtId="16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ndfonline.com/doi/pdf/10.1080/09638288.2018.1501097?casa_token=F2pvhhRMIdMAAAAA:u6QFlt4hIVONfM3_3h5sGRTzn0f-dhs79vAYzUpwcRuZ2BqvUfRwwleWYzAA14GD1CyV93iNGPETN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andfonline.com/doi/full/10.1080/09638288.2019.1625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M6" sqref="M6"/>
    </sheetView>
  </sheetViews>
  <sheetFormatPr defaultRowHeight="15" x14ac:dyDescent="0.25"/>
  <cols>
    <col min="1" max="1" width="27.28515625" customWidth="1"/>
    <col min="2" max="2" width="17.140625" style="11" customWidth="1"/>
  </cols>
  <sheetData>
    <row r="1" spans="1:15" s="2" customFormat="1" x14ac:dyDescent="0.25">
      <c r="A1" s="2" t="s">
        <v>0</v>
      </c>
      <c r="B1" s="9"/>
    </row>
    <row r="3" spans="1:15" x14ac:dyDescent="0.25">
      <c r="A3" t="s">
        <v>1</v>
      </c>
      <c r="B3" s="16">
        <v>0</v>
      </c>
      <c r="C3" t="s">
        <v>2</v>
      </c>
      <c r="O3" s="14"/>
    </row>
    <row r="4" spans="1:15" x14ac:dyDescent="0.25">
      <c r="A4" t="s">
        <v>3</v>
      </c>
      <c r="B4" s="16">
        <v>20</v>
      </c>
      <c r="C4" t="s">
        <v>4</v>
      </c>
      <c r="O4" s="15"/>
    </row>
    <row r="5" spans="1:15" x14ac:dyDescent="0.25">
      <c r="A5" t="s">
        <v>5</v>
      </c>
      <c r="B5" s="16">
        <v>1</v>
      </c>
      <c r="C5" s="1" t="s">
        <v>6</v>
      </c>
    </row>
    <row r="6" spans="1:15" x14ac:dyDescent="0.25">
      <c r="A6" t="s">
        <v>7</v>
      </c>
      <c r="B6" s="16">
        <v>0</v>
      </c>
      <c r="C6" s="1" t="s">
        <v>8</v>
      </c>
    </row>
    <row r="7" spans="1:15" x14ac:dyDescent="0.25">
      <c r="A7" t="s">
        <v>9</v>
      </c>
      <c r="B7" s="16">
        <v>2</v>
      </c>
      <c r="C7" t="s">
        <v>4</v>
      </c>
    </row>
    <row r="8" spans="1:15" x14ac:dyDescent="0.25">
      <c r="A8" t="s">
        <v>10</v>
      </c>
      <c r="B8" s="16">
        <v>5</v>
      </c>
      <c r="C8" t="s">
        <v>11</v>
      </c>
    </row>
    <row r="9" spans="1:15" x14ac:dyDescent="0.25">
      <c r="A9" t="s">
        <v>12</v>
      </c>
      <c r="B9" s="16">
        <v>20</v>
      </c>
      <c r="C9" t="s">
        <v>13</v>
      </c>
    </row>
    <row r="11" spans="1:15" s="4" customFormat="1" ht="18.75" x14ac:dyDescent="0.3">
      <c r="A11" s="4" t="s">
        <v>14</v>
      </c>
      <c r="B11" s="10">
        <f>107.05-(41.13*B3)-(0.59*B4)+(26.67*B5)+(10.92*B6)+(0.18*B7)+(1.82*B8)+(0.52*B9)</f>
        <v>141.78</v>
      </c>
    </row>
    <row r="12" spans="1:15" s="4" customFormat="1" ht="18.75" x14ac:dyDescent="0.3">
      <c r="B12" s="10"/>
    </row>
    <row r="13" spans="1:15" x14ac:dyDescent="0.25">
      <c r="B13" s="11" t="s">
        <v>32</v>
      </c>
      <c r="E13" t="s">
        <v>30</v>
      </c>
      <c r="G13" t="s">
        <v>31</v>
      </c>
    </row>
    <row r="14" spans="1:15" x14ac:dyDescent="0.25">
      <c r="A14" t="s">
        <v>15</v>
      </c>
      <c r="B14" s="12">
        <f>0.1*B23</f>
        <v>14.178000000000001</v>
      </c>
      <c r="E14" s="3">
        <f>0.1*E23</f>
        <v>10</v>
      </c>
      <c r="G14" s="3">
        <f>0.1*G23</f>
        <v>15</v>
      </c>
    </row>
    <row r="15" spans="1:15" x14ac:dyDescent="0.25">
      <c r="A15" s="6" t="s">
        <v>16</v>
      </c>
      <c r="B15" s="12">
        <f>0.2*B23</f>
        <v>28.356000000000002</v>
      </c>
      <c r="E15" s="3">
        <f>0.2*E23</f>
        <v>20</v>
      </c>
      <c r="G15" s="3">
        <f>0.2*G23</f>
        <v>30</v>
      </c>
    </row>
    <row r="16" spans="1:15" x14ac:dyDescent="0.25">
      <c r="A16" t="s">
        <v>17</v>
      </c>
      <c r="B16" s="12">
        <f>0.3*B23</f>
        <v>42.533999999999999</v>
      </c>
      <c r="E16" s="3">
        <f>0.3*E23</f>
        <v>30</v>
      </c>
      <c r="G16" s="3">
        <f>0.3*G23</f>
        <v>45</v>
      </c>
    </row>
    <row r="17" spans="1:7" x14ac:dyDescent="0.25">
      <c r="A17" t="s">
        <v>18</v>
      </c>
      <c r="B17" s="12">
        <f>0.4*B23</f>
        <v>56.712000000000003</v>
      </c>
      <c r="E17" s="3">
        <f>0.4*E23</f>
        <v>40</v>
      </c>
      <c r="G17" s="3">
        <f>0.4*G23</f>
        <v>60</v>
      </c>
    </row>
    <row r="18" spans="1:7" x14ac:dyDescent="0.25">
      <c r="A18" t="s">
        <v>19</v>
      </c>
      <c r="B18" s="12">
        <f>0.5*B23</f>
        <v>70.89</v>
      </c>
      <c r="E18" s="3">
        <f>0.5*E23</f>
        <v>50</v>
      </c>
      <c r="G18" s="3">
        <f>0.5*G23</f>
        <v>75</v>
      </c>
    </row>
    <row r="19" spans="1:7" x14ac:dyDescent="0.25">
      <c r="A19" t="s">
        <v>20</v>
      </c>
      <c r="B19" s="12">
        <f>0.6*B23</f>
        <v>85.067999999999998</v>
      </c>
      <c r="E19" s="3">
        <f>0.6*E23</f>
        <v>60</v>
      </c>
      <c r="G19" s="3">
        <f>0.6*G23</f>
        <v>90</v>
      </c>
    </row>
    <row r="20" spans="1:7" x14ac:dyDescent="0.25">
      <c r="A20" t="s">
        <v>21</v>
      </c>
      <c r="B20" s="12">
        <f>0.7*B23</f>
        <v>99.245999999999995</v>
      </c>
      <c r="E20" s="3">
        <f>0.7*E23</f>
        <v>70</v>
      </c>
      <c r="G20" s="3">
        <f>0.7*G23</f>
        <v>105</v>
      </c>
    </row>
    <row r="21" spans="1:7" x14ac:dyDescent="0.25">
      <c r="A21" t="s">
        <v>22</v>
      </c>
      <c r="B21" s="12">
        <f>0.8*B23</f>
        <v>113.42400000000001</v>
      </c>
      <c r="E21" s="3">
        <f>0.8*E23</f>
        <v>80</v>
      </c>
      <c r="G21" s="3">
        <f>0.8*G23</f>
        <v>120</v>
      </c>
    </row>
    <row r="22" spans="1:7" x14ac:dyDescent="0.25">
      <c r="A22" t="s">
        <v>23</v>
      </c>
      <c r="B22" s="12">
        <f>0.9*B23</f>
        <v>127.602</v>
      </c>
      <c r="E22" s="3">
        <f>0.9*E23</f>
        <v>90</v>
      </c>
      <c r="G22" s="3">
        <f>0.9*G23</f>
        <v>135</v>
      </c>
    </row>
    <row r="23" spans="1:7" s="7" customFormat="1" x14ac:dyDescent="0.25">
      <c r="A23" s="7" t="s">
        <v>24</v>
      </c>
      <c r="B23" s="13">
        <f>B11</f>
        <v>141.78</v>
      </c>
      <c r="E23" s="8">
        <v>100</v>
      </c>
      <c r="G23" s="8">
        <v>150</v>
      </c>
    </row>
    <row r="24" spans="1:7" x14ac:dyDescent="0.25">
      <c r="A24" t="s">
        <v>25</v>
      </c>
      <c r="B24" s="12">
        <f>1.1*B23</f>
        <v>155.95800000000003</v>
      </c>
      <c r="E24" s="3">
        <f>1.1*E23</f>
        <v>110.00000000000001</v>
      </c>
      <c r="G24" s="3">
        <f>1.1*G23</f>
        <v>165</v>
      </c>
    </row>
    <row r="25" spans="1:7" x14ac:dyDescent="0.25">
      <c r="A25" t="s">
        <v>26</v>
      </c>
      <c r="B25" s="12">
        <f>1.2*B23</f>
        <v>170.136</v>
      </c>
      <c r="E25" s="3">
        <f>1.2*E23</f>
        <v>120</v>
      </c>
      <c r="G25" s="3">
        <f>1.2*G23</f>
        <v>180</v>
      </c>
    </row>
    <row r="28" spans="1:7" x14ac:dyDescent="0.25">
      <c r="A28" t="s">
        <v>33</v>
      </c>
      <c r="B28" s="14" t="s">
        <v>34</v>
      </c>
      <c r="C28" s="14"/>
    </row>
    <row r="29" spans="1:7" x14ac:dyDescent="0.25">
      <c r="A29" t="s">
        <v>35</v>
      </c>
      <c r="B29" s="15" t="s">
        <v>36</v>
      </c>
    </row>
  </sheetData>
  <sheetProtection sheet="1" objects="1" scenarios="1"/>
  <hyperlinks>
    <hyperlink ref="B2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workbookViewId="0">
      <selection activeCell="E22" sqref="E22"/>
    </sheetView>
  </sheetViews>
  <sheetFormatPr defaultRowHeight="15" x14ac:dyDescent="0.25"/>
  <cols>
    <col min="1" max="1" width="27.28515625" customWidth="1"/>
    <col min="2" max="2" width="17.140625" customWidth="1"/>
  </cols>
  <sheetData>
    <row r="1" spans="1:15" s="2" customFormat="1" x14ac:dyDescent="0.25">
      <c r="A1" s="2" t="s">
        <v>27</v>
      </c>
    </row>
    <row r="3" spans="1:15" x14ac:dyDescent="0.25">
      <c r="A3" t="s">
        <v>1</v>
      </c>
      <c r="B3" s="17">
        <v>0</v>
      </c>
      <c r="C3" t="s">
        <v>2</v>
      </c>
      <c r="O3" s="14"/>
    </row>
    <row r="4" spans="1:15" x14ac:dyDescent="0.25">
      <c r="A4" t="s">
        <v>3</v>
      </c>
      <c r="B4" s="17">
        <v>20</v>
      </c>
      <c r="C4" t="s">
        <v>4</v>
      </c>
      <c r="O4" s="15"/>
    </row>
    <row r="5" spans="1:15" x14ac:dyDescent="0.25">
      <c r="A5" t="s">
        <v>5</v>
      </c>
      <c r="B5" s="17">
        <v>1</v>
      </c>
      <c r="C5" s="1" t="s">
        <v>6</v>
      </c>
    </row>
    <row r="6" spans="1:15" x14ac:dyDescent="0.25">
      <c r="A6" t="s">
        <v>9</v>
      </c>
      <c r="B6" s="17">
        <v>2</v>
      </c>
      <c r="C6" t="s">
        <v>4</v>
      </c>
    </row>
    <row r="7" spans="1:15" x14ac:dyDescent="0.25">
      <c r="A7" t="s">
        <v>12</v>
      </c>
      <c r="B7" s="17">
        <v>25</v>
      </c>
      <c r="C7" t="s">
        <v>13</v>
      </c>
    </row>
    <row r="8" spans="1:15" x14ac:dyDescent="0.25">
      <c r="A8" t="s">
        <v>29</v>
      </c>
      <c r="B8" s="17">
        <v>280</v>
      </c>
      <c r="C8" t="s">
        <v>28</v>
      </c>
    </row>
    <row r="10" spans="1:15" s="4" customFormat="1" ht="18.75" x14ac:dyDescent="0.3">
      <c r="A10" s="4" t="s">
        <v>14</v>
      </c>
      <c r="B10" s="5">
        <f>20.52+(0.13*B3)-(0.05*B4)+(21.56*B5)-(0.18*B6)-(0.19*B7)+(0.33* B8)</f>
        <v>128.37</v>
      </c>
    </row>
    <row r="11" spans="1:15" s="4" customFormat="1" ht="18.75" x14ac:dyDescent="0.3">
      <c r="B11" s="5"/>
    </row>
    <row r="12" spans="1:15" x14ac:dyDescent="0.25">
      <c r="B12" s="11" t="s">
        <v>32</v>
      </c>
      <c r="E12" t="s">
        <v>30</v>
      </c>
      <c r="G12" t="s">
        <v>31</v>
      </c>
    </row>
    <row r="13" spans="1:15" x14ac:dyDescent="0.25">
      <c r="A13" t="s">
        <v>15</v>
      </c>
      <c r="B13" s="3">
        <f>0.1*B22</f>
        <v>12.837000000000002</v>
      </c>
      <c r="E13" s="3">
        <f>0.1*E22</f>
        <v>10</v>
      </c>
      <c r="G13" s="3">
        <f>0.1*G22</f>
        <v>15</v>
      </c>
    </row>
    <row r="14" spans="1:15" x14ac:dyDescent="0.25">
      <c r="A14" s="6" t="s">
        <v>16</v>
      </c>
      <c r="B14" s="3">
        <f>0.2*B22</f>
        <v>25.674000000000003</v>
      </c>
      <c r="E14" s="3">
        <f>0.2*E22</f>
        <v>20</v>
      </c>
      <c r="G14" s="3">
        <f>0.2*G22</f>
        <v>30</v>
      </c>
    </row>
    <row r="15" spans="1:15" x14ac:dyDescent="0.25">
      <c r="A15" t="s">
        <v>17</v>
      </c>
      <c r="B15" s="3">
        <f>0.3*B22</f>
        <v>38.511000000000003</v>
      </c>
      <c r="E15" s="3">
        <f>0.3*E22</f>
        <v>30</v>
      </c>
      <c r="G15" s="3">
        <f>0.3*G22</f>
        <v>45</v>
      </c>
    </row>
    <row r="16" spans="1:15" x14ac:dyDescent="0.25">
      <c r="A16" t="s">
        <v>18</v>
      </c>
      <c r="B16" s="3">
        <f>0.4*B22</f>
        <v>51.348000000000006</v>
      </c>
      <c r="E16" s="3">
        <f>0.4*E22</f>
        <v>40</v>
      </c>
      <c r="G16" s="3">
        <f>0.4*G22</f>
        <v>60</v>
      </c>
    </row>
    <row r="17" spans="1:7" x14ac:dyDescent="0.25">
      <c r="A17" t="s">
        <v>19</v>
      </c>
      <c r="B17" s="3">
        <f>0.5*B22</f>
        <v>64.185000000000002</v>
      </c>
      <c r="E17" s="3">
        <f>0.5*E22</f>
        <v>50</v>
      </c>
      <c r="G17" s="3">
        <f>0.5*G22</f>
        <v>75</v>
      </c>
    </row>
    <row r="18" spans="1:7" x14ac:dyDescent="0.25">
      <c r="A18" t="s">
        <v>20</v>
      </c>
      <c r="B18" s="3">
        <f>0.6*B22</f>
        <v>77.022000000000006</v>
      </c>
      <c r="E18" s="3">
        <f>0.6*E22</f>
        <v>60</v>
      </c>
      <c r="G18" s="3">
        <f>0.6*G22</f>
        <v>90</v>
      </c>
    </row>
    <row r="19" spans="1:7" x14ac:dyDescent="0.25">
      <c r="A19" t="s">
        <v>21</v>
      </c>
      <c r="B19" s="3">
        <f>0.7*B22</f>
        <v>89.858999999999995</v>
      </c>
      <c r="E19" s="3">
        <f>0.7*E22</f>
        <v>70</v>
      </c>
      <c r="G19" s="3">
        <f>0.7*G22</f>
        <v>105</v>
      </c>
    </row>
    <row r="20" spans="1:7" x14ac:dyDescent="0.25">
      <c r="A20" t="s">
        <v>22</v>
      </c>
      <c r="B20" s="3">
        <f>0.8*B22</f>
        <v>102.69600000000001</v>
      </c>
      <c r="E20" s="3">
        <f>0.8*E22</f>
        <v>80</v>
      </c>
      <c r="G20" s="3">
        <f>0.8*G22</f>
        <v>120</v>
      </c>
    </row>
    <row r="21" spans="1:7" x14ac:dyDescent="0.25">
      <c r="A21" t="s">
        <v>23</v>
      </c>
      <c r="B21" s="3">
        <f>0.9*B22</f>
        <v>115.533</v>
      </c>
      <c r="E21" s="3">
        <f>0.9*E22</f>
        <v>90</v>
      </c>
      <c r="G21" s="3">
        <f>0.9*G22</f>
        <v>135</v>
      </c>
    </row>
    <row r="22" spans="1:7" s="7" customFormat="1" x14ac:dyDescent="0.25">
      <c r="A22" s="7" t="s">
        <v>24</v>
      </c>
      <c r="B22" s="8">
        <f>B10</f>
        <v>128.37</v>
      </c>
      <c r="E22" s="8">
        <v>100</v>
      </c>
      <c r="G22" s="8">
        <v>150</v>
      </c>
    </row>
    <row r="23" spans="1:7" x14ac:dyDescent="0.25">
      <c r="A23" t="s">
        <v>25</v>
      </c>
      <c r="B23" s="3">
        <f>1.1*B22</f>
        <v>141.20700000000002</v>
      </c>
      <c r="E23" s="3">
        <f>1.1*E22</f>
        <v>110.00000000000001</v>
      </c>
      <c r="G23" s="3">
        <f>1.1*G22</f>
        <v>165</v>
      </c>
    </row>
    <row r="24" spans="1:7" x14ac:dyDescent="0.25">
      <c r="A24" t="s">
        <v>26</v>
      </c>
      <c r="B24" s="3">
        <f>1.2*B22</f>
        <v>154.04400000000001</v>
      </c>
      <c r="E24" s="3">
        <f>1.2*E22</f>
        <v>120</v>
      </c>
      <c r="G24" s="3">
        <f>1.2*G22</f>
        <v>180</v>
      </c>
    </row>
    <row r="28" spans="1:7" x14ac:dyDescent="0.25">
      <c r="A28" t="s">
        <v>33</v>
      </c>
      <c r="B28" s="14" t="s">
        <v>37</v>
      </c>
    </row>
    <row r="29" spans="1:7" x14ac:dyDescent="0.25">
      <c r="A29" t="s">
        <v>35</v>
      </c>
      <c r="B29" s="15" t="s">
        <v>38</v>
      </c>
    </row>
  </sheetData>
  <sheetProtection sheet="1" objects="1" scenarios="1"/>
  <hyperlinks>
    <hyperlink ref="B29" r:id="rId1" display="https://www.tandfonline.com/doi/full/10.1080/09638288.2019.1625978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Schattingsmodel IK</vt:lpstr>
      <vt:lpstr>Schattingsmodel SG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de Groot</dc:creator>
  <cp:lastModifiedBy>Kouwijzer, I. (Ingrid)</cp:lastModifiedBy>
  <dcterms:created xsi:type="dcterms:W3CDTF">2023-07-31T12:23:48Z</dcterms:created>
  <dcterms:modified xsi:type="dcterms:W3CDTF">2024-02-08T12:10:32Z</dcterms:modified>
</cp:coreProperties>
</file>